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F26" i="1"/>
  <c r="E26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5"/>
  <c r="F24"/>
  <c r="F23"/>
  <c r="F22"/>
  <c r="F21"/>
  <c r="F20"/>
  <c r="F19"/>
  <c r="F18"/>
  <c r="F17"/>
  <c r="F16"/>
  <c r="F15"/>
  <c r="F14"/>
  <c r="F54" s="1"/>
  <c r="F13"/>
  <c r="F12"/>
  <c r="F11"/>
  <c r="F10"/>
  <c r="F8"/>
  <c r="F9"/>
  <c r="E54" l="1"/>
</calcChain>
</file>

<file path=xl/sharedStrings.xml><?xml version="1.0" encoding="utf-8"?>
<sst xmlns="http://schemas.openxmlformats.org/spreadsheetml/2006/main" count="155" uniqueCount="120">
  <si>
    <t>Артикул</t>
  </si>
  <si>
    <t>Номенклатура</t>
  </si>
  <si>
    <t>Изображение</t>
  </si>
  <si>
    <t>Розница с НДС</t>
  </si>
  <si>
    <t>Розница без НДС</t>
  </si>
  <si>
    <t>RUB</t>
  </si>
  <si>
    <t>Включает НДС</t>
  </si>
  <si>
    <t>Не включает НДС</t>
  </si>
  <si>
    <t>Цена</t>
  </si>
  <si>
    <t>КОС5264</t>
  </si>
  <si>
    <t>Валик под голову</t>
  </si>
  <si>
    <t>images (2)</t>
  </si>
  <si>
    <t>8326</t>
  </si>
  <si>
    <t>Ванна для мытья в постели каркасная</t>
  </si>
  <si>
    <t>1534201</t>
  </si>
  <si>
    <t>Ванна для мытья головы DS1</t>
  </si>
  <si>
    <t>4</t>
  </si>
  <si>
    <t>5265</t>
  </si>
  <si>
    <t>Ванна надувная для мытья</t>
  </si>
  <si>
    <t>8325</t>
  </si>
  <si>
    <t>Ванна-простыня для мытья в постели</t>
  </si>
  <si>
    <t>5292</t>
  </si>
  <si>
    <t>Ванночка для мытья головы с подголовником</t>
  </si>
  <si>
    <t>КОС6215</t>
  </si>
  <si>
    <t>Доска для пересаживания DS2</t>
  </si>
  <si>
    <t>images</t>
  </si>
  <si>
    <t>МО8319</t>
  </si>
  <si>
    <t>Костыли подмышечные деревянные с мягкими ручками</t>
  </si>
  <si>
    <t>МО CA852L1</t>
  </si>
  <si>
    <t>Костыль с опорой под локоть</t>
  </si>
  <si>
    <t>МОFS209АЕ-61</t>
  </si>
  <si>
    <t>Кресло-коляска для инвалидов DSTRANA FS209AE</t>
  </si>
  <si>
    <t>Screenshot_1</t>
  </si>
  <si>
    <t>МО8320</t>
  </si>
  <si>
    <t>Кресло-коляска с ручным приводом комнатная</t>
  </si>
  <si>
    <t>8321</t>
  </si>
  <si>
    <t>Кресло-коляска с ручным приводом прогулочная</t>
  </si>
  <si>
    <t>МО5285</t>
  </si>
  <si>
    <t>Кресло-стул с санитарным оснащением Dstarana-1</t>
  </si>
  <si>
    <t>1</t>
  </si>
  <si>
    <t>MET6125</t>
  </si>
  <si>
    <t>Кровать функциональная механическая с объемно-формованным пластиковым ложем Dstrana Тип 3</t>
  </si>
  <si>
    <t>МО5311</t>
  </si>
  <si>
    <t>Лесенка для ванной комнаты с поручнем</t>
  </si>
  <si>
    <t>АРМ1017401</t>
  </si>
  <si>
    <t>Лестница веревочная</t>
  </si>
  <si>
    <t>5309</t>
  </si>
  <si>
    <t>Матрас противопролежневый с компрессором (баллонный с регулировкой давления)</t>
  </si>
  <si>
    <t>2</t>
  </si>
  <si>
    <t>АРМ1019401</t>
  </si>
  <si>
    <t>Матрас противопролежневый ячеистый</t>
  </si>
  <si>
    <t>5187</t>
  </si>
  <si>
    <t>Насадка на унитаз DS1</t>
  </si>
  <si>
    <t>КОС5256</t>
  </si>
  <si>
    <t>Поворотный диск для пересаживания больного 40 см</t>
  </si>
  <si>
    <t>загружено (1)</t>
  </si>
  <si>
    <t>КОС5631</t>
  </si>
  <si>
    <t>Поддерживающий пояс (Детский)</t>
  </si>
  <si>
    <t>КОС5632</t>
  </si>
  <si>
    <t>КОС5257</t>
  </si>
  <si>
    <t>Поддерживающий пояс (Размер L)</t>
  </si>
  <si>
    <t>КОС5630</t>
  </si>
  <si>
    <t>Поддерживающий пояс (Размер S)</t>
  </si>
  <si>
    <t>КОС5629</t>
  </si>
  <si>
    <t>Поддерживающий пояс (Размер М)</t>
  </si>
  <si>
    <t>Поддерживающий пояс XL</t>
  </si>
  <si>
    <t>8318</t>
  </si>
  <si>
    <t>Поднос с фиксатором для установки на ходунки</t>
  </si>
  <si>
    <t>МО5262</t>
  </si>
  <si>
    <t>Подставка под спину DS1</t>
  </si>
  <si>
    <t>11</t>
  </si>
  <si>
    <t>КОС5258</t>
  </si>
  <si>
    <t>Подушка для ног</t>
  </si>
  <si>
    <t>8322</t>
  </si>
  <si>
    <t>Поручень для туалета на присосках</t>
  </si>
  <si>
    <t>8317</t>
  </si>
  <si>
    <t>Поручень прикроватный DS</t>
  </si>
  <si>
    <t>8323</t>
  </si>
  <si>
    <t>Поручень с креплением на унитаз</t>
  </si>
  <si>
    <t>МО5317</t>
  </si>
  <si>
    <t>Прикроватный столик Dstrana Тип 2</t>
  </si>
  <si>
    <t>Screenshot_18</t>
  </si>
  <si>
    <t>КОС5252</t>
  </si>
  <si>
    <t>Противопролежневая подушка для сидения</t>
  </si>
  <si>
    <t>загружено</t>
  </si>
  <si>
    <t>МО5296</t>
  </si>
  <si>
    <t>Сиденье для ванной DS1</t>
  </si>
  <si>
    <t>МО5263</t>
  </si>
  <si>
    <t>Сиденья для ванной  DStrana</t>
  </si>
  <si>
    <t>МО5295</t>
  </si>
  <si>
    <t>Сиденья для ванной с вращающимся диском DStrana</t>
  </si>
  <si>
    <t>КОС5260</t>
  </si>
  <si>
    <t>Скользящая простыня для перемещения (Размер L, два полотна)</t>
  </si>
  <si>
    <t>загружено (5)</t>
  </si>
  <si>
    <t>КОС5260-2</t>
  </si>
  <si>
    <t>Скользящая простыня для перемещения (Размер ХL, два полотна)</t>
  </si>
  <si>
    <t>КОС5386-2</t>
  </si>
  <si>
    <t>Стеганый скользящий рукав 190х60 см</t>
  </si>
  <si>
    <t>5d67af35ee627_P1250088_min_Midi</t>
  </si>
  <si>
    <t>КОС5386</t>
  </si>
  <si>
    <t>Стеганый скользящий рукав 50х60 см</t>
  </si>
  <si>
    <t>5284</t>
  </si>
  <si>
    <t>Стул для ванны DS1</t>
  </si>
  <si>
    <t>МО5310</t>
  </si>
  <si>
    <t>Ступень для ванной комнаты</t>
  </si>
  <si>
    <t>МО8324</t>
  </si>
  <si>
    <t>Табурет для ванны DS</t>
  </si>
  <si>
    <t>МО ТР4</t>
  </si>
  <si>
    <t>Трость опорная с четырьмя ножками с высоким пирамидальным основанием</t>
  </si>
  <si>
    <t>МО740965</t>
  </si>
  <si>
    <t>Трость телескопическая с пластмассовой ручкой</t>
  </si>
  <si>
    <t>0876</t>
  </si>
  <si>
    <t>МОFS915L</t>
  </si>
  <si>
    <t>Ходунки шагающие складные</t>
  </si>
  <si>
    <t>Количество</t>
  </si>
  <si>
    <t>Итого</t>
  </si>
  <si>
    <t>шт.</t>
  </si>
  <si>
    <t>Готовая подборка для пунктов проката ТСР</t>
  </si>
  <si>
    <t xml:space="preserve">Все товары на сайте: Dostupnaya-strana.ru </t>
  </si>
  <si>
    <t>Отправьте заявку на почту: zakaz@dstrana.ru</t>
  </si>
</sst>
</file>

<file path=xl/styles.xml><?xml version="1.0" encoding="utf-8"?>
<styleSheet xmlns="http://schemas.openxmlformats.org/spreadsheetml/2006/main">
  <fonts count="4">
    <font>
      <sz val="8"/>
      <name val="Arial"/>
    </font>
    <font>
      <sz val="10"/>
      <name val="Arial"/>
    </font>
    <font>
      <sz val="12"/>
      <name val="Arial"/>
      <family val="2"/>
      <charset val="204"/>
    </font>
    <font>
      <sz val="10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7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/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top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21</xdr:row>
      <xdr:rowOff>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22</xdr:row>
      <xdr:rowOff>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24</xdr:row>
      <xdr:rowOff>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3</xdr:col>
      <xdr:colOff>0</xdr:colOff>
      <xdr:row>25</xdr:row>
      <xdr:rowOff>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26</xdr:row>
      <xdr:rowOff>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27</xdr:row>
      <xdr:rowOff>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33</xdr:row>
      <xdr:rowOff>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34</xdr:row>
      <xdr:rowOff>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35</xdr:row>
      <xdr:rowOff>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36</xdr:row>
      <xdr:rowOff>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37</xdr:row>
      <xdr:rowOff>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38</xdr:row>
      <xdr:rowOff>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3</xdr:col>
      <xdr:colOff>0</xdr:colOff>
      <xdr:row>39</xdr:row>
      <xdr:rowOff>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40</xdr:row>
      <xdr:rowOff>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3</xdr:col>
      <xdr:colOff>0</xdr:colOff>
      <xdr:row>41</xdr:row>
      <xdr:rowOff>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3</xdr:col>
      <xdr:colOff>0</xdr:colOff>
      <xdr:row>42</xdr:row>
      <xdr:rowOff>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3</xdr:col>
      <xdr:colOff>0</xdr:colOff>
      <xdr:row>43</xdr:row>
      <xdr:rowOff>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3</xdr:col>
      <xdr:colOff>0</xdr:colOff>
      <xdr:row>44</xdr:row>
      <xdr:rowOff>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3</xdr:col>
      <xdr:colOff>0</xdr:colOff>
      <xdr:row>45</xdr:row>
      <xdr:rowOff>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46</xdr:row>
      <xdr:rowOff>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47</xdr:row>
      <xdr:rowOff>0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48</xdr:row>
      <xdr:rowOff>0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49</xdr:row>
      <xdr:rowOff>0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3</xdr:col>
      <xdr:colOff>0</xdr:colOff>
      <xdr:row>50</xdr:row>
      <xdr:rowOff>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51</xdr:row>
      <xdr:rowOff>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52</xdr:row>
      <xdr:rowOff>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53</xdr:row>
      <xdr:rowOff>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 editAs="absolute">
    <xdr:from>
      <xdr:col>0</xdr:col>
      <xdr:colOff>238125</xdr:colOff>
      <xdr:row>0</xdr:row>
      <xdr:rowOff>152399</xdr:rowOff>
    </xdr:from>
    <xdr:to>
      <xdr:col>1</xdr:col>
      <xdr:colOff>2507259</xdr:colOff>
      <xdr:row>2</xdr:row>
      <xdr:rowOff>200024</xdr:rowOff>
    </xdr:to>
    <xdr:pic>
      <xdr:nvPicPr>
        <xdr:cNvPr id="48" name="Рисунок 47" descr="цвет (новый)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238125" y="152399"/>
          <a:ext cx="3097809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F56"/>
  <sheetViews>
    <sheetView tabSelected="1" topLeftCell="A46" workbookViewId="0">
      <selection activeCell="G26" sqref="G26"/>
    </sheetView>
  </sheetViews>
  <sheetFormatPr defaultColWidth="10.5" defaultRowHeight="11.45" customHeight="1"/>
  <cols>
    <col min="1" max="1" width="14.5" style="1" customWidth="1"/>
    <col min="2" max="2" width="48.83203125" style="1" customWidth="1"/>
    <col min="3" max="3" width="17" style="1" customWidth="1"/>
    <col min="4" max="4" width="17" style="3" customWidth="1"/>
    <col min="5" max="5" width="27.33203125" style="8" customWidth="1"/>
    <col min="6" max="6" width="25.5" style="8" customWidth="1"/>
  </cols>
  <sheetData>
    <row r="1" spans="1:6" ht="42" customHeight="1">
      <c r="A1" s="18"/>
      <c r="B1" s="18"/>
      <c r="C1" s="18" t="s">
        <v>117</v>
      </c>
      <c r="D1" s="18"/>
      <c r="E1" s="18"/>
      <c r="F1" s="18"/>
    </row>
    <row r="2" spans="1:6" ht="33" customHeight="1">
      <c r="A2" s="18"/>
      <c r="B2" s="18"/>
      <c r="C2" s="19" t="s">
        <v>119</v>
      </c>
      <c r="D2" s="19"/>
      <c r="E2" s="19"/>
      <c r="F2" s="19"/>
    </row>
    <row r="3" spans="1:6" ht="33" customHeight="1">
      <c r="A3" s="21"/>
      <c r="B3" s="21"/>
      <c r="C3" s="20" t="s">
        <v>118</v>
      </c>
      <c r="D3" s="20"/>
      <c r="E3" s="20"/>
      <c r="F3" s="20"/>
    </row>
    <row r="4" spans="1:6" ht="12.95" customHeight="1">
      <c r="A4" s="22" t="s">
        <v>0</v>
      </c>
      <c r="B4" s="22" t="s">
        <v>1</v>
      </c>
      <c r="C4" s="22" t="s">
        <v>2</v>
      </c>
      <c r="D4" s="4"/>
      <c r="E4" s="9" t="s">
        <v>4</v>
      </c>
      <c r="F4" s="9" t="s">
        <v>3</v>
      </c>
    </row>
    <row r="5" spans="1:6" ht="12.95" customHeight="1">
      <c r="A5" s="23"/>
      <c r="B5" s="23"/>
      <c r="C5" s="23"/>
      <c r="D5" s="5" t="s">
        <v>114</v>
      </c>
      <c r="E5" s="9" t="s">
        <v>5</v>
      </c>
      <c r="F5" s="9" t="s">
        <v>5</v>
      </c>
    </row>
    <row r="6" spans="1:6" ht="12.95" customHeight="1">
      <c r="A6" s="23"/>
      <c r="B6" s="23"/>
      <c r="C6" s="23"/>
      <c r="D6" s="5" t="s">
        <v>116</v>
      </c>
      <c r="E6" s="9" t="s">
        <v>7</v>
      </c>
      <c r="F6" s="9" t="s">
        <v>6</v>
      </c>
    </row>
    <row r="7" spans="1:6" ht="12.95" customHeight="1">
      <c r="A7" s="24"/>
      <c r="B7" s="24"/>
      <c r="C7" s="24"/>
      <c r="D7" s="6"/>
      <c r="E7" s="9" t="s">
        <v>8</v>
      </c>
      <c r="F7" s="9" t="s">
        <v>8</v>
      </c>
    </row>
    <row r="8" spans="1:6" s="1" customFormat="1" ht="42" customHeight="1">
      <c r="A8" s="2" t="s">
        <v>9</v>
      </c>
      <c r="B8" s="2" t="s">
        <v>10</v>
      </c>
      <c r="C8" s="2" t="s">
        <v>11</v>
      </c>
      <c r="D8" s="7">
        <v>1</v>
      </c>
      <c r="E8" s="10">
        <f>D8*1430</f>
        <v>1430</v>
      </c>
      <c r="F8" s="10">
        <f>D8*1790</f>
        <v>1790</v>
      </c>
    </row>
    <row r="9" spans="1:6" s="1" customFormat="1" ht="42" customHeight="1">
      <c r="A9" s="2" t="s">
        <v>12</v>
      </c>
      <c r="B9" s="2" t="s">
        <v>13</v>
      </c>
      <c r="C9" s="2" t="s">
        <v>12</v>
      </c>
      <c r="D9" s="7">
        <v>1</v>
      </c>
      <c r="E9" s="10">
        <f>D9*10400</f>
        <v>10400</v>
      </c>
      <c r="F9" s="10">
        <f>D9*13000</f>
        <v>13000</v>
      </c>
    </row>
    <row r="10" spans="1:6" s="1" customFormat="1" ht="42" customHeight="1">
      <c r="A10" s="2" t="s">
        <v>14</v>
      </c>
      <c r="B10" s="2" t="s">
        <v>15</v>
      </c>
      <c r="C10" s="2" t="s">
        <v>16</v>
      </c>
      <c r="D10" s="7">
        <v>1</v>
      </c>
      <c r="E10" s="10">
        <f>D10*3710</f>
        <v>3710</v>
      </c>
      <c r="F10" s="10">
        <f>D10*4640</f>
        <v>4640</v>
      </c>
    </row>
    <row r="11" spans="1:6" s="1" customFormat="1" ht="42" customHeight="1">
      <c r="A11" s="2" t="s">
        <v>17</v>
      </c>
      <c r="B11" s="2" t="s">
        <v>18</v>
      </c>
      <c r="C11" s="2" t="s">
        <v>17</v>
      </c>
      <c r="D11" s="7">
        <v>1</v>
      </c>
      <c r="E11" s="10">
        <f>D11*10720</f>
        <v>10720</v>
      </c>
      <c r="F11" s="10">
        <f>D11*10720</f>
        <v>10720</v>
      </c>
    </row>
    <row r="12" spans="1:6" s="1" customFormat="1" ht="42" customHeight="1">
      <c r="A12" s="2" t="s">
        <v>19</v>
      </c>
      <c r="B12" s="2" t="s">
        <v>20</v>
      </c>
      <c r="C12" s="2" t="s">
        <v>19</v>
      </c>
      <c r="D12" s="7">
        <v>1</v>
      </c>
      <c r="E12" s="10">
        <f>D12*10400</f>
        <v>10400</v>
      </c>
      <c r="F12" s="10">
        <f>D12*13000</f>
        <v>13000</v>
      </c>
    </row>
    <row r="13" spans="1:6" s="1" customFormat="1" ht="42" customHeight="1">
      <c r="A13" s="2" t="s">
        <v>21</v>
      </c>
      <c r="B13" s="2" t="s">
        <v>22</v>
      </c>
      <c r="C13" s="2" t="s">
        <v>21</v>
      </c>
      <c r="D13" s="7">
        <v>1</v>
      </c>
      <c r="E13" s="10">
        <f>D13*1920</f>
        <v>1920</v>
      </c>
      <c r="F13" s="10">
        <f>D13*2400</f>
        <v>2400</v>
      </c>
    </row>
    <row r="14" spans="1:6" s="1" customFormat="1" ht="42" customHeight="1">
      <c r="A14" s="2" t="s">
        <v>23</v>
      </c>
      <c r="B14" s="2" t="s">
        <v>24</v>
      </c>
      <c r="C14" s="2" t="s">
        <v>25</v>
      </c>
      <c r="D14" s="7">
        <v>1</v>
      </c>
      <c r="E14" s="10">
        <f>D14*2860</f>
        <v>2860</v>
      </c>
      <c r="F14" s="10">
        <f>D14*2860</f>
        <v>2860</v>
      </c>
    </row>
    <row r="15" spans="1:6" s="1" customFormat="1" ht="42" customHeight="1">
      <c r="A15" s="2" t="s">
        <v>26</v>
      </c>
      <c r="B15" s="2" t="s">
        <v>27</v>
      </c>
      <c r="C15" s="2" t="s">
        <v>26</v>
      </c>
      <c r="D15" s="7">
        <v>1</v>
      </c>
      <c r="E15" s="10">
        <f>D15*1600</f>
        <v>1600</v>
      </c>
      <c r="F15" s="10">
        <f>D15*2000</f>
        <v>2000</v>
      </c>
    </row>
    <row r="16" spans="1:6" s="1" customFormat="1" ht="42" customHeight="1">
      <c r="A16" s="2" t="s">
        <v>28</v>
      </c>
      <c r="B16" s="2" t="s">
        <v>29</v>
      </c>
      <c r="C16" s="2" t="s">
        <v>28</v>
      </c>
      <c r="D16" s="7">
        <v>1</v>
      </c>
      <c r="E16" s="10">
        <f>D16*1360</f>
        <v>1360</v>
      </c>
      <c r="F16" s="10">
        <f>D16*1700</f>
        <v>1700</v>
      </c>
    </row>
    <row r="17" spans="1:6" s="1" customFormat="1" ht="42" customHeight="1">
      <c r="A17" s="2" t="s">
        <v>30</v>
      </c>
      <c r="B17" s="2" t="s">
        <v>31</v>
      </c>
      <c r="C17" s="2" t="s">
        <v>32</v>
      </c>
      <c r="D17" s="7">
        <v>1</v>
      </c>
      <c r="E17" s="10">
        <f>D17*27280</f>
        <v>27280</v>
      </c>
      <c r="F17" s="10">
        <f>D17*27280</f>
        <v>27280</v>
      </c>
    </row>
    <row r="18" spans="1:6" s="1" customFormat="1" ht="42" customHeight="1">
      <c r="A18" s="2" t="s">
        <v>33</v>
      </c>
      <c r="B18" s="2" t="s">
        <v>34</v>
      </c>
      <c r="C18" s="2" t="s">
        <v>33</v>
      </c>
      <c r="D18" s="7">
        <v>1</v>
      </c>
      <c r="E18" s="10">
        <f>D18*18400</f>
        <v>18400</v>
      </c>
      <c r="F18" s="10">
        <f>D18*23000</f>
        <v>23000</v>
      </c>
    </row>
    <row r="19" spans="1:6" s="1" customFormat="1" ht="42" customHeight="1">
      <c r="A19" s="2" t="s">
        <v>35</v>
      </c>
      <c r="B19" s="2" t="s">
        <v>36</v>
      </c>
      <c r="C19" s="2" t="s">
        <v>35</v>
      </c>
      <c r="D19" s="7">
        <v>1</v>
      </c>
      <c r="E19" s="10">
        <f>D19*30880</f>
        <v>30880</v>
      </c>
      <c r="F19" s="10">
        <f>D19*38600</f>
        <v>38600</v>
      </c>
    </row>
    <row r="20" spans="1:6" s="1" customFormat="1" ht="42" customHeight="1">
      <c r="A20" s="2" t="s">
        <v>37</v>
      </c>
      <c r="B20" s="2" t="s">
        <v>38</v>
      </c>
      <c r="C20" s="2" t="s">
        <v>39</v>
      </c>
      <c r="D20" s="7">
        <v>1</v>
      </c>
      <c r="E20" s="10">
        <f>D20*8860</f>
        <v>8860</v>
      </c>
      <c r="F20" s="10">
        <f>D20*8860</f>
        <v>8860</v>
      </c>
    </row>
    <row r="21" spans="1:6" s="1" customFormat="1" ht="42" customHeight="1">
      <c r="A21" s="2" t="s">
        <v>40</v>
      </c>
      <c r="B21" s="2" t="s">
        <v>41</v>
      </c>
      <c r="C21" s="2" t="s">
        <v>32</v>
      </c>
      <c r="D21" s="7">
        <v>1</v>
      </c>
      <c r="E21" s="10">
        <f>D21*86990</f>
        <v>86990</v>
      </c>
      <c r="F21" s="10">
        <f>D21*108740</f>
        <v>108740</v>
      </c>
    </row>
    <row r="22" spans="1:6" s="1" customFormat="1" ht="42" customHeight="1">
      <c r="A22" s="2" t="s">
        <v>42</v>
      </c>
      <c r="B22" s="2" t="s">
        <v>43</v>
      </c>
      <c r="C22" s="2" t="s">
        <v>39</v>
      </c>
      <c r="D22" s="7">
        <v>1</v>
      </c>
      <c r="E22" s="10">
        <f>D22*6560</f>
        <v>6560</v>
      </c>
      <c r="F22" s="10">
        <f>D22*8200</f>
        <v>8200</v>
      </c>
    </row>
    <row r="23" spans="1:6" s="1" customFormat="1" ht="42" customHeight="1">
      <c r="A23" s="2" t="s">
        <v>44</v>
      </c>
      <c r="B23" s="2" t="s">
        <v>45</v>
      </c>
      <c r="C23" s="2" t="s">
        <v>39</v>
      </c>
      <c r="D23" s="7">
        <v>1</v>
      </c>
      <c r="E23" s="10">
        <f>D23*2160</f>
        <v>2160</v>
      </c>
      <c r="F23" s="10">
        <f>D23*2160</f>
        <v>2160</v>
      </c>
    </row>
    <row r="24" spans="1:6" s="1" customFormat="1" ht="42" customHeight="1">
      <c r="A24" s="2" t="s">
        <v>46</v>
      </c>
      <c r="B24" s="2" t="s">
        <v>47</v>
      </c>
      <c r="C24" s="2" t="s">
        <v>48</v>
      </c>
      <c r="D24" s="7">
        <v>1</v>
      </c>
      <c r="E24" s="10">
        <f>D24*12800</f>
        <v>12800</v>
      </c>
      <c r="F24" s="10">
        <f>D24*12800</f>
        <v>12800</v>
      </c>
    </row>
    <row r="25" spans="1:6" s="1" customFormat="1" ht="42" customHeight="1">
      <c r="A25" s="2" t="s">
        <v>49</v>
      </c>
      <c r="B25" s="2" t="s">
        <v>50</v>
      </c>
      <c r="C25" s="2" t="s">
        <v>39</v>
      </c>
      <c r="D25" s="7">
        <v>1</v>
      </c>
      <c r="E25" s="10">
        <f>D25*4770</f>
        <v>4770</v>
      </c>
      <c r="F25" s="10">
        <f>D25*4770</f>
        <v>4770</v>
      </c>
    </row>
    <row r="26" spans="1:6" s="1" customFormat="1" ht="42" customHeight="1">
      <c r="A26" s="2" t="s">
        <v>51</v>
      </c>
      <c r="B26" s="2" t="s">
        <v>52</v>
      </c>
      <c r="C26" s="2" t="s">
        <v>39</v>
      </c>
      <c r="D26" s="7">
        <v>1</v>
      </c>
      <c r="E26" s="10">
        <f>D26*6240</f>
        <v>6240</v>
      </c>
      <c r="F26" s="10">
        <f>D26*7800</f>
        <v>7800</v>
      </c>
    </row>
    <row r="27" spans="1:6" s="1" customFormat="1" ht="42" customHeight="1">
      <c r="A27" s="2" t="s">
        <v>53</v>
      </c>
      <c r="B27" s="2" t="s">
        <v>54</v>
      </c>
      <c r="C27" s="2" t="s">
        <v>55</v>
      </c>
      <c r="D27" s="7">
        <v>1</v>
      </c>
      <c r="E27" s="10">
        <f>D27*3380</f>
        <v>3380</v>
      </c>
      <c r="F27" s="10">
        <f>D27*4230</f>
        <v>4230</v>
      </c>
    </row>
    <row r="28" spans="1:6" s="1" customFormat="1" ht="42" customHeight="1">
      <c r="A28" s="2" t="s">
        <v>56</v>
      </c>
      <c r="B28" s="2" t="s">
        <v>57</v>
      </c>
      <c r="C28" s="2" t="s">
        <v>58</v>
      </c>
      <c r="D28" s="7">
        <v>1</v>
      </c>
      <c r="E28" s="10">
        <f>D28*3230</f>
        <v>3230</v>
      </c>
      <c r="F28" s="10">
        <f>D28*4040</f>
        <v>4040</v>
      </c>
    </row>
    <row r="29" spans="1:6" s="1" customFormat="1" ht="42" customHeight="1">
      <c r="A29" s="2" t="s">
        <v>59</v>
      </c>
      <c r="B29" s="2" t="s">
        <v>60</v>
      </c>
      <c r="C29" s="2" t="s">
        <v>25</v>
      </c>
      <c r="D29" s="7">
        <v>1</v>
      </c>
      <c r="E29" s="10">
        <f>D29*3750</f>
        <v>3750</v>
      </c>
      <c r="F29" s="10">
        <f>D29*4690</f>
        <v>4690</v>
      </c>
    </row>
    <row r="30" spans="1:6" s="1" customFormat="1" ht="42" customHeight="1">
      <c r="A30" s="2" t="s">
        <v>61</v>
      </c>
      <c r="B30" s="2" t="s">
        <v>62</v>
      </c>
      <c r="C30" s="2" t="s">
        <v>58</v>
      </c>
      <c r="D30" s="7">
        <v>1</v>
      </c>
      <c r="E30" s="10">
        <f>D30*3530</f>
        <v>3530</v>
      </c>
      <c r="F30" s="10">
        <f>D30*4410</f>
        <v>4410</v>
      </c>
    </row>
    <row r="31" spans="1:6" s="1" customFormat="1" ht="42" customHeight="1">
      <c r="A31" s="2" t="s">
        <v>63</v>
      </c>
      <c r="B31" s="2" t="s">
        <v>64</v>
      </c>
      <c r="C31" s="2" t="s">
        <v>32</v>
      </c>
      <c r="D31" s="7">
        <v>1</v>
      </c>
      <c r="E31" s="10">
        <f>D31*3600</f>
        <v>3600</v>
      </c>
      <c r="F31" s="10">
        <f>D31*4500</f>
        <v>4500</v>
      </c>
    </row>
    <row r="32" spans="1:6" s="1" customFormat="1" ht="42" customHeight="1">
      <c r="A32" s="2" t="s">
        <v>58</v>
      </c>
      <c r="B32" s="2" t="s">
        <v>65</v>
      </c>
      <c r="C32" s="2" t="s">
        <v>58</v>
      </c>
      <c r="D32" s="7">
        <v>1</v>
      </c>
      <c r="E32" s="10">
        <f>D32*3900</f>
        <v>3900</v>
      </c>
      <c r="F32" s="10">
        <f>D32*4880</f>
        <v>4880</v>
      </c>
    </row>
    <row r="33" spans="1:6" s="1" customFormat="1" ht="42" customHeight="1">
      <c r="A33" s="2" t="s">
        <v>66</v>
      </c>
      <c r="B33" s="2" t="s">
        <v>67</v>
      </c>
      <c r="C33" s="2" t="s">
        <v>66</v>
      </c>
      <c r="D33" s="7">
        <v>1</v>
      </c>
      <c r="E33" s="10">
        <f>D33*2400</f>
        <v>2400</v>
      </c>
      <c r="F33" s="10">
        <f>D33*3000</f>
        <v>3000</v>
      </c>
    </row>
    <row r="34" spans="1:6" s="1" customFormat="1" ht="42" customHeight="1">
      <c r="A34" s="2" t="s">
        <v>68</v>
      </c>
      <c r="B34" s="2" t="s">
        <v>69</v>
      </c>
      <c r="C34" s="2" t="s">
        <v>70</v>
      </c>
      <c r="D34" s="7">
        <v>1</v>
      </c>
      <c r="E34" s="10">
        <f>D34*7050</f>
        <v>7050</v>
      </c>
      <c r="F34" s="10">
        <f>D34*8810</f>
        <v>8810</v>
      </c>
    </row>
    <row r="35" spans="1:6" s="1" customFormat="1" ht="42" customHeight="1">
      <c r="A35" s="2" t="s">
        <v>71</v>
      </c>
      <c r="B35" s="2" t="s">
        <v>72</v>
      </c>
      <c r="C35" s="2" t="s">
        <v>39</v>
      </c>
      <c r="D35" s="7">
        <v>1</v>
      </c>
      <c r="E35" s="10">
        <f>D35*3000</f>
        <v>3000</v>
      </c>
      <c r="F35" s="10">
        <f>D35*3750</f>
        <v>3750</v>
      </c>
    </row>
    <row r="36" spans="1:6" s="1" customFormat="1" ht="42" customHeight="1">
      <c r="A36" s="2" t="s">
        <v>73</v>
      </c>
      <c r="B36" s="2" t="s">
        <v>74</v>
      </c>
      <c r="C36" s="2" t="s">
        <v>73</v>
      </c>
      <c r="D36" s="7">
        <v>1</v>
      </c>
      <c r="E36" s="11">
        <f>D36*580</f>
        <v>580</v>
      </c>
      <c r="F36" s="11">
        <f>D36*730</f>
        <v>730</v>
      </c>
    </row>
    <row r="37" spans="1:6" s="1" customFormat="1" ht="42" customHeight="1">
      <c r="A37" s="2" t="s">
        <v>75</v>
      </c>
      <c r="B37" s="2" t="s">
        <v>76</v>
      </c>
      <c r="C37" s="2" t="s">
        <v>75</v>
      </c>
      <c r="D37" s="7">
        <v>1</v>
      </c>
      <c r="E37" s="10">
        <f>D37*6560</f>
        <v>6560</v>
      </c>
      <c r="F37" s="10">
        <f>D37*8200</f>
        <v>8200</v>
      </c>
    </row>
    <row r="38" spans="1:6" s="1" customFormat="1" ht="42" customHeight="1">
      <c r="A38" s="2" t="s">
        <v>77</v>
      </c>
      <c r="B38" s="2" t="s">
        <v>78</v>
      </c>
      <c r="C38" s="2" t="s">
        <v>77</v>
      </c>
      <c r="D38" s="7">
        <v>1</v>
      </c>
      <c r="E38" s="10">
        <f>D38*3760</f>
        <v>3760</v>
      </c>
      <c r="F38" s="10">
        <f>D38*4700</f>
        <v>4700</v>
      </c>
    </row>
    <row r="39" spans="1:6" s="1" customFormat="1" ht="42" customHeight="1">
      <c r="A39" s="2" t="s">
        <v>79</v>
      </c>
      <c r="B39" s="2" t="s">
        <v>80</v>
      </c>
      <c r="C39" s="2" t="s">
        <v>81</v>
      </c>
      <c r="D39" s="7">
        <v>1</v>
      </c>
      <c r="E39" s="10">
        <f>D39*9600</f>
        <v>9600</v>
      </c>
      <c r="F39" s="10">
        <f>D39*12000</f>
        <v>12000</v>
      </c>
    </row>
    <row r="40" spans="1:6" s="1" customFormat="1" ht="42" customHeight="1">
      <c r="A40" s="2" t="s">
        <v>82</v>
      </c>
      <c r="B40" s="2" t="s">
        <v>83</v>
      </c>
      <c r="C40" s="2" t="s">
        <v>84</v>
      </c>
      <c r="D40" s="7">
        <v>1</v>
      </c>
      <c r="E40" s="10">
        <f>D40*3000</f>
        <v>3000</v>
      </c>
      <c r="F40" s="10">
        <f>D40*3750</f>
        <v>3750</v>
      </c>
    </row>
    <row r="41" spans="1:6" s="1" customFormat="1" ht="42" customHeight="1">
      <c r="A41" s="2" t="s">
        <v>85</v>
      </c>
      <c r="B41" s="2" t="s">
        <v>86</v>
      </c>
      <c r="C41" s="2" t="s">
        <v>48</v>
      </c>
      <c r="D41" s="7">
        <v>1</v>
      </c>
      <c r="E41" s="10">
        <f>D41*4050</f>
        <v>4050</v>
      </c>
      <c r="F41" s="10">
        <f>D41*5060</f>
        <v>5060</v>
      </c>
    </row>
    <row r="42" spans="1:6" s="1" customFormat="1" ht="42" customHeight="1">
      <c r="A42" s="2" t="s">
        <v>87</v>
      </c>
      <c r="B42" s="2" t="s">
        <v>88</v>
      </c>
      <c r="C42" s="2" t="s">
        <v>32</v>
      </c>
      <c r="D42" s="7">
        <v>1</v>
      </c>
      <c r="E42" s="10">
        <f>D42*3630</f>
        <v>3630</v>
      </c>
      <c r="F42" s="10">
        <f>D42*4540</f>
        <v>4540</v>
      </c>
    </row>
    <row r="43" spans="1:6" s="1" customFormat="1" ht="42" customHeight="1">
      <c r="A43" s="2" t="s">
        <v>89</v>
      </c>
      <c r="B43" s="2" t="s">
        <v>90</v>
      </c>
      <c r="C43" s="2" t="s">
        <v>89</v>
      </c>
      <c r="D43" s="7">
        <v>1</v>
      </c>
      <c r="E43" s="10">
        <f>D43*7200</f>
        <v>7200</v>
      </c>
      <c r="F43" s="10">
        <f>D43*9000</f>
        <v>9000</v>
      </c>
    </row>
    <row r="44" spans="1:6" s="1" customFormat="1" ht="42" customHeight="1">
      <c r="A44" s="2" t="s">
        <v>91</v>
      </c>
      <c r="B44" s="2" t="s">
        <v>92</v>
      </c>
      <c r="C44" s="2" t="s">
        <v>93</v>
      </c>
      <c r="D44" s="7">
        <v>1</v>
      </c>
      <c r="E44" s="10">
        <f>D44*3300</f>
        <v>3300</v>
      </c>
      <c r="F44" s="10">
        <f>D44*4130</f>
        <v>4130</v>
      </c>
    </row>
    <row r="45" spans="1:6" s="1" customFormat="1" ht="42" customHeight="1">
      <c r="A45" s="2" t="s">
        <v>94</v>
      </c>
      <c r="B45" s="2" t="s">
        <v>95</v>
      </c>
      <c r="C45" s="2" t="s">
        <v>94</v>
      </c>
      <c r="D45" s="7">
        <v>1</v>
      </c>
      <c r="E45" s="10">
        <f>D45*4350</f>
        <v>4350</v>
      </c>
      <c r="F45" s="10">
        <f>D45*5437</f>
        <v>5437</v>
      </c>
    </row>
    <row r="46" spans="1:6" s="1" customFormat="1" ht="42" customHeight="1">
      <c r="A46" s="2" t="s">
        <v>96</v>
      </c>
      <c r="B46" s="2" t="s">
        <v>97</v>
      </c>
      <c r="C46" s="2" t="s">
        <v>98</v>
      </c>
      <c r="D46" s="7">
        <v>1</v>
      </c>
      <c r="E46" s="10">
        <f>D46*5400</f>
        <v>5400</v>
      </c>
      <c r="F46" s="10">
        <f>D46*6750</f>
        <v>6750</v>
      </c>
    </row>
    <row r="47" spans="1:6" s="1" customFormat="1" ht="42" customHeight="1">
      <c r="A47" s="2" t="s">
        <v>99</v>
      </c>
      <c r="B47" s="2" t="s">
        <v>100</v>
      </c>
      <c r="C47" s="2" t="s">
        <v>98</v>
      </c>
      <c r="D47" s="7">
        <v>1</v>
      </c>
      <c r="E47" s="10">
        <f>D47*2210</f>
        <v>2210</v>
      </c>
      <c r="F47" s="10">
        <f>D47*2760</f>
        <v>2760</v>
      </c>
    </row>
    <row r="48" spans="1:6" s="1" customFormat="1" ht="42" customHeight="1">
      <c r="A48" s="2" t="s">
        <v>101</v>
      </c>
      <c r="B48" s="2" t="s">
        <v>102</v>
      </c>
      <c r="C48" s="2" t="s">
        <v>84</v>
      </c>
      <c r="D48" s="7">
        <v>1</v>
      </c>
      <c r="E48" s="10">
        <f>D48*5030</f>
        <v>5030</v>
      </c>
      <c r="F48" s="10">
        <f>D48*6290</f>
        <v>6290</v>
      </c>
    </row>
    <row r="49" spans="1:6" s="1" customFormat="1" ht="42" customHeight="1">
      <c r="A49" s="2" t="s">
        <v>103</v>
      </c>
      <c r="B49" s="2" t="s">
        <v>104</v>
      </c>
      <c r="C49" s="2" t="s">
        <v>48</v>
      </c>
      <c r="D49" s="7">
        <v>1</v>
      </c>
      <c r="E49" s="10">
        <f>D49*2370</f>
        <v>2370</v>
      </c>
      <c r="F49" s="10">
        <f>D49*2960</f>
        <v>2960</v>
      </c>
    </row>
    <row r="50" spans="1:6" s="1" customFormat="1" ht="42" customHeight="1">
      <c r="A50" s="2" t="s">
        <v>105</v>
      </c>
      <c r="B50" s="2" t="s">
        <v>106</v>
      </c>
      <c r="C50" s="2" t="s">
        <v>105</v>
      </c>
      <c r="D50" s="7">
        <v>1</v>
      </c>
      <c r="E50" s="10">
        <f>D50*2880</f>
        <v>2880</v>
      </c>
      <c r="F50" s="10">
        <f>D50*3600</f>
        <v>3600</v>
      </c>
    </row>
    <row r="51" spans="1:6" s="1" customFormat="1" ht="42" customHeight="1">
      <c r="A51" s="2" t="s">
        <v>107</v>
      </c>
      <c r="B51" s="2" t="s">
        <v>108</v>
      </c>
      <c r="C51" s="2" t="s">
        <v>107</v>
      </c>
      <c r="D51" s="7">
        <v>1</v>
      </c>
      <c r="E51" s="10">
        <f>D51*1340</f>
        <v>1340</v>
      </c>
      <c r="F51" s="10">
        <f>D51*1680</f>
        <v>1680</v>
      </c>
    </row>
    <row r="52" spans="1:6" s="1" customFormat="1" ht="42" customHeight="1">
      <c r="A52" s="2" t="s">
        <v>109</v>
      </c>
      <c r="B52" s="2" t="s">
        <v>110</v>
      </c>
      <c r="C52" s="2" t="s">
        <v>111</v>
      </c>
      <c r="D52" s="7">
        <v>1</v>
      </c>
      <c r="E52" s="11">
        <f>D52*760</f>
        <v>760</v>
      </c>
      <c r="F52" s="11">
        <f>D52*950</f>
        <v>950</v>
      </c>
    </row>
    <row r="53" spans="1:6" s="1" customFormat="1" ht="42" customHeight="1">
      <c r="A53" s="2" t="s">
        <v>112</v>
      </c>
      <c r="B53" s="2" t="s">
        <v>113</v>
      </c>
      <c r="C53" s="12" t="s">
        <v>112</v>
      </c>
      <c r="D53" s="13">
        <v>1</v>
      </c>
      <c r="E53" s="14">
        <f>D53*3600</f>
        <v>3600</v>
      </c>
      <c r="F53" s="14">
        <f>D53*4500</f>
        <v>4500</v>
      </c>
    </row>
    <row r="54" spans="1:6" ht="25.5" customHeight="1">
      <c r="C54" s="15"/>
      <c r="D54" s="16" t="s">
        <v>115</v>
      </c>
      <c r="E54" s="17">
        <f>SUM(E8:E53)</f>
        <v>352800</v>
      </c>
      <c r="F54" s="17">
        <f>SUMIF(F8,,F53)+SUM(F8:F53)</f>
        <v>423667</v>
      </c>
    </row>
    <row r="55" spans="1:6" ht="25.5" customHeight="1"/>
    <row r="56" spans="1:6" ht="25.5" customHeight="1"/>
  </sheetData>
  <mergeCells count="7">
    <mergeCell ref="C1:F1"/>
    <mergeCell ref="C2:F2"/>
    <mergeCell ref="C3:F3"/>
    <mergeCell ref="A1:B3"/>
    <mergeCell ref="A4:A7"/>
    <mergeCell ref="B4:B7"/>
    <mergeCell ref="C4:C7"/>
  </mergeCells>
  <pageMargins left="0.39370078740157483" right="0.39370078740157483" top="0.39370078740157483" bottom="0.39370078740157483" header="0" footer="0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2023-11-16T13:56:05Z</dcterms:created>
  <dcterms:modified xsi:type="dcterms:W3CDTF">2023-11-16T14:30:15Z</dcterms:modified>
</cp:coreProperties>
</file>